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2120" windowHeight="7875"/>
  </bookViews>
  <sheets>
    <sheet name="Цены ОПД" sheetId="2" r:id="rId1"/>
  </sheets>
  <definedNames>
    <definedName name="_xlnm.Print_Area" localSheetId="0">'Цены ОПД'!$A$1:$E$127</definedName>
  </definedNames>
  <calcPr calcId="145621"/>
</workbook>
</file>

<file path=xl/calcChain.xml><?xml version="1.0" encoding="utf-8"?>
<calcChain xmlns="http://schemas.openxmlformats.org/spreadsheetml/2006/main">
  <c r="D122" i="2" l="1"/>
  <c r="D121" i="2"/>
  <c r="D120" i="2"/>
  <c r="D119" i="2"/>
  <c r="D117" i="2"/>
  <c r="D116" i="2"/>
  <c r="D114" i="2"/>
  <c r="D113" i="2"/>
  <c r="D111" i="2"/>
  <c r="D110" i="2"/>
  <c r="D109" i="2"/>
  <c r="D108" i="2"/>
  <c r="D107" i="2"/>
  <c r="D105" i="2"/>
  <c r="D104" i="2"/>
  <c r="D103" i="2"/>
  <c r="D102" i="2"/>
  <c r="D101" i="2"/>
  <c r="D100" i="2"/>
  <c r="D97" i="2"/>
  <c r="D96" i="2"/>
  <c r="D94" i="2"/>
  <c r="D93" i="2"/>
  <c r="D92" i="2"/>
  <c r="D91" i="2"/>
  <c r="D89" i="2"/>
  <c r="D88" i="2"/>
  <c r="D87" i="2"/>
  <c r="D86" i="2"/>
  <c r="D85" i="2"/>
  <c r="D83" i="2"/>
  <c r="D82" i="2"/>
  <c r="D81" i="2"/>
  <c r="D79" i="2"/>
  <c r="D78" i="2"/>
  <c r="D77" i="2"/>
  <c r="D75" i="2"/>
  <c r="D74" i="2"/>
  <c r="D73" i="2"/>
  <c r="D70" i="2"/>
  <c r="D69" i="2"/>
  <c r="D68" i="2"/>
  <c r="D67" i="2"/>
  <c r="D66" i="2"/>
  <c r="D65" i="2"/>
  <c r="D63" i="2"/>
  <c r="D62" i="2"/>
  <c r="D61" i="2"/>
  <c r="D90" i="2" l="1"/>
  <c r="E114" i="2" l="1"/>
  <c r="E116" i="2"/>
  <c r="E117" i="2"/>
  <c r="E119" i="2"/>
  <c r="E120" i="2"/>
  <c r="E121" i="2"/>
  <c r="E122" i="2"/>
  <c r="E105" i="2"/>
  <c r="E107" i="2"/>
  <c r="E108" i="2"/>
  <c r="E109" i="2"/>
  <c r="E110" i="2"/>
  <c r="E111" i="2"/>
  <c r="E113" i="2"/>
  <c r="E96" i="2"/>
  <c r="E97" i="2"/>
  <c r="E100" i="2"/>
  <c r="E101" i="2"/>
  <c r="E102" i="2"/>
  <c r="E103" i="2"/>
  <c r="E104" i="2"/>
  <c r="E90" i="2"/>
  <c r="E91" i="2"/>
  <c r="E92" i="2"/>
  <c r="E93" i="2"/>
  <c r="E94" i="2"/>
  <c r="E81" i="2"/>
  <c r="E82" i="2"/>
  <c r="E83" i="2"/>
  <c r="E85" i="2"/>
  <c r="E86" i="2"/>
  <c r="E87" i="2"/>
  <c r="E88" i="2"/>
  <c r="E89" i="2"/>
  <c r="E73" i="2"/>
  <c r="E74" i="2"/>
  <c r="E75" i="2"/>
  <c r="E77" i="2"/>
  <c r="E78" i="2"/>
  <c r="E79" i="2"/>
  <c r="E65" i="2"/>
  <c r="E66" i="2"/>
  <c r="E67" i="2"/>
  <c r="E68" i="2"/>
  <c r="E69" i="2"/>
  <c r="E70" i="2"/>
  <c r="E62" i="2"/>
  <c r="E63" i="2"/>
  <c r="E61" i="2"/>
</calcChain>
</file>

<file path=xl/sharedStrings.xml><?xml version="1.0" encoding="utf-8"?>
<sst xmlns="http://schemas.openxmlformats.org/spreadsheetml/2006/main" count="192" uniqueCount="137">
  <si>
    <t>Пункты</t>
  </si>
  <si>
    <t>обработка объекта</t>
  </si>
  <si>
    <t>101-600 квадратных метров</t>
  </si>
  <si>
    <t>Дератизация  разовая отдельных квартир</t>
  </si>
  <si>
    <r>
      <t>обработка объекта (на каждые 30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) </t>
    </r>
  </si>
  <si>
    <r>
      <t>обработка объекта (на каждые100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) </t>
    </r>
  </si>
  <si>
    <t>Приготовление пищевой ядоприманки по  заявкам населения</t>
  </si>
  <si>
    <t>Приготовление ядоприманки (на каждые 100 г.)</t>
  </si>
  <si>
    <r>
      <t>обработка объекта (на каждые100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)</t>
    </r>
  </si>
  <si>
    <r>
      <t>обработка объекта (на каждые 30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)</t>
    </r>
  </si>
  <si>
    <t>Дезинсекция разовая индивидуальных шкафчиков</t>
  </si>
  <si>
    <t>Дезинсекция разовая против клещей и гнуса на открытых территориях</t>
  </si>
  <si>
    <r>
      <t>обработка объекта (на каждые1000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)</t>
    </r>
  </si>
  <si>
    <t>Дезинсекция разовая против личинок комаров в открытых водоёмах</t>
  </si>
  <si>
    <t>Противопедикулёзная разовая обработка помещения</t>
  </si>
  <si>
    <t>2.13.1</t>
  </si>
  <si>
    <t>2.13.2</t>
  </si>
  <si>
    <t>Дезинфекция (профилактическая) систематическая  автотранспорта:</t>
  </si>
  <si>
    <t>Дезинфекция разовая предметов и вещей</t>
  </si>
  <si>
    <t>Дезинфекция разовая белья и одежды, совмещенная со стиркой</t>
  </si>
  <si>
    <t>Камерная разовая дезинфекция вещей, белья, постельных  принадлежностей паровоздушным способом:</t>
  </si>
  <si>
    <t>Камерная разовая дезинфекция вещей, белья, постельных  принадлежностей пароформалиновым способом:</t>
  </si>
  <si>
    <t>Дезинфекция разовая колодцев</t>
  </si>
  <si>
    <t>1.1</t>
  </si>
  <si>
    <t>1.3</t>
  </si>
  <si>
    <t>2.1</t>
  </si>
  <si>
    <t>2.2</t>
  </si>
  <si>
    <t>2.4</t>
  </si>
  <si>
    <t>2.5</t>
  </si>
  <si>
    <t>2.13</t>
  </si>
  <si>
    <t>3.1</t>
  </si>
  <si>
    <t>3.2</t>
  </si>
  <si>
    <t>3.5</t>
  </si>
  <si>
    <t>3.6</t>
  </si>
  <si>
    <t>3.7</t>
  </si>
  <si>
    <t>3.8</t>
  </si>
  <si>
    <t>3.9</t>
  </si>
  <si>
    <t>1.1.1</t>
  </si>
  <si>
    <t>1.3.1</t>
  </si>
  <si>
    <t>2.1.1</t>
  </si>
  <si>
    <t>2.2.1</t>
  </si>
  <si>
    <t>2.2.2</t>
  </si>
  <si>
    <t>2.2.3</t>
  </si>
  <si>
    <t>2.4.1</t>
  </si>
  <si>
    <t>2.4.2</t>
  </si>
  <si>
    <t>2.4.3</t>
  </si>
  <si>
    <t>2.5.1</t>
  </si>
  <si>
    <t>2.5.2</t>
  </si>
  <si>
    <t>2.5.3</t>
  </si>
  <si>
    <t>2.6</t>
  </si>
  <si>
    <t>Дезинсекция разовая отдельных  квартир</t>
  </si>
  <si>
    <t>2.7</t>
  </si>
  <si>
    <t>2.8</t>
  </si>
  <si>
    <t>2.9</t>
  </si>
  <si>
    <t>2.10</t>
  </si>
  <si>
    <t>2.11</t>
  </si>
  <si>
    <t>2.12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</si>
  <si>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</si>
  <si>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</si>
  <si>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</si>
  <si>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</si>
  <si>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</si>
  <si>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</si>
  <si>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</si>
  <si>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</si>
  <si>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3.2.3</t>
  </si>
  <si>
    <t>3.3</t>
  </si>
  <si>
    <t>3.4</t>
  </si>
  <si>
    <t>3.5.1</t>
  </si>
  <si>
    <t>3.5.2</t>
  </si>
  <si>
    <t>3.6.1</t>
  </si>
  <si>
    <t>3.6.2</t>
  </si>
  <si>
    <t>3.7.1</t>
  </si>
  <si>
    <t>3.7.2</t>
  </si>
  <si>
    <t>1.1.3</t>
  </si>
  <si>
    <t>1.1.2</t>
  </si>
  <si>
    <t>1.3.2</t>
  </si>
  <si>
    <t>1.3.3</t>
  </si>
  <si>
    <t>1.4</t>
  </si>
  <si>
    <t>1.5</t>
  </si>
  <si>
    <t>1.7</t>
  </si>
  <si>
    <t>2.1.2</t>
  </si>
  <si>
    <t>2.1.3</t>
  </si>
  <si>
    <t>центр гигиены и эпидемиологии»</t>
  </si>
  <si>
    <t>Утверждаю:</t>
  </si>
  <si>
    <t>УЗ «Хотимский   районный</t>
  </si>
  <si>
    <t>до 100 квадратных метров</t>
  </si>
  <si>
    <t>более 600 квадратных метров</t>
  </si>
  <si>
    <t>Дератизация систематическая строений (помещений), территории:</t>
  </si>
  <si>
    <t>Дератизация разовая строений (помещений), прилегающей территории и других объектов:</t>
  </si>
  <si>
    <t>Дератизация  разовая индивидуальных домовладений</t>
  </si>
  <si>
    <t>Дезинсекция систематическая помещений против бытовых насекомых (за исключением мух)</t>
  </si>
  <si>
    <t>Дезинсекция систематическая помещений против мух:</t>
  </si>
  <si>
    <t>Дезинсекция  разовая строений, помещений и других объектов против бытовых насекомых (за исключением мух):</t>
  </si>
  <si>
    <t>Дезинсекция  разовая строений, помещений и других объектов против мух:</t>
  </si>
  <si>
    <t>Дезинсекция разовая индивидуальных  домовладений</t>
  </si>
  <si>
    <t>Дезинсекция разовая против личинок мух в местах  выплода</t>
  </si>
  <si>
    <r>
      <t>обработка объекта (на каждые 1000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)</t>
    </r>
  </si>
  <si>
    <t>Санитарная разовая обработка людей, поражённых педикулёзом:</t>
  </si>
  <si>
    <t>санация лиц, поражённых педикулёзом, механическим способом</t>
  </si>
  <si>
    <t>санация лиц, поражённых педикулёзом, химическим способом</t>
  </si>
  <si>
    <t>обработка одного человека</t>
  </si>
  <si>
    <t>обработка  объекта</t>
  </si>
  <si>
    <t>легковой автомобиль</t>
  </si>
  <si>
    <t>микроавтобус</t>
  </si>
  <si>
    <t>прицеп</t>
  </si>
  <si>
    <t>полуприцеп</t>
  </si>
  <si>
    <t>грузовой  автомобиль грузоподъёмностью до 7.5 тонны</t>
  </si>
  <si>
    <t>грузовой  автомобиль грузоподъёмностью более 7.5 тонны</t>
  </si>
  <si>
    <t>Дезинфекция разовая поверхностей помещений пищевых и непищевых объектов, жилых помещений, подъездов жилых домов:</t>
  </si>
  <si>
    <t>обработка (на каждые 10 кг)</t>
  </si>
  <si>
    <t>101-200 квадратных метров</t>
  </si>
  <si>
    <t>более 200 квадратных метров</t>
  </si>
  <si>
    <r>
      <t>обработка (на каждые100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)</t>
    </r>
  </si>
  <si>
    <t>обработка (на каждые 54 кг)</t>
  </si>
  <si>
    <t>обработка (на каждые 156 кг)</t>
  </si>
  <si>
    <t>площадь рабочей  поверхности камеры 0,9 квадратного метра</t>
  </si>
  <si>
    <t>площадь рабочей  поверхности камеры 2,6 квадратного метра</t>
  </si>
  <si>
    <t>Камерная разовая дезинсекция вещей, белья, постельных  принадлежностей, а также профилактическая дезинфекция постельных принадлежностей  паровоздушным способом:</t>
  </si>
  <si>
    <t>Дезинфекция разовая неканализованных  уборных</t>
  </si>
  <si>
    <t>ДЕРАТИЗАЦИЯ</t>
  </si>
  <si>
    <t>ДЕЗИНСЕКЦИЯ</t>
  </si>
  <si>
    <t>ДЕЗИНФЕКЦИЯ (ПРОФИЛАКТИЧЕСКАЯ)</t>
  </si>
  <si>
    <t xml:space="preserve">Прейскурант цен №1 </t>
  </si>
  <si>
    <t>Единица измерения</t>
  </si>
  <si>
    <r>
      <t>обработка объекта (на каждые 100 м</t>
    </r>
    <r>
      <rPr>
        <vertAlign val="superscript"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>)</t>
    </r>
  </si>
  <si>
    <t>Наименование услуг</t>
  </si>
  <si>
    <t>Приложение № 1 к приказу</t>
  </si>
  <si>
    <t>Примечание:</t>
  </si>
  <si>
    <t>* все тарифы указаны без учета стоимости материалов, которые оплачиваются заказчиком дополнительно</t>
  </si>
  <si>
    <t>* упрощенная система налогообложения</t>
  </si>
  <si>
    <t>Тарифы, в руб.</t>
  </si>
  <si>
    <t>на  услуги по дератизации, дезинсекции и дезинфекции, оказываемые                   УЗ «Хотимский рай ЦГЭ»</t>
  </si>
  <si>
    <t>______________Ю.А.Иванченко</t>
  </si>
  <si>
    <t>Вводится в действие с 03.01.2025 г.</t>
  </si>
  <si>
    <t>от 31.12.2024 г. № 58 -П</t>
  </si>
  <si>
    <t>Приложение № 1 к приказу №58  -П от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</si>
</sst>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b/>
      <i/>
      <sz val="11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56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indent="5"/>
    </xf>
    <xf numFmtId="0" fontId="16" fillId="0" borderId="0" xfId="0" applyFont="1" applyAlignment="1">
      <alignment horizontal="left" indent="6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2" fontId="18" fillId="2" borderId="3" xfId="0" applyNumberFormat="1" applyFont="1" applyFill="1" applyBorder="1" applyAlignment="1">
      <alignment horizontal="center" vertical="center" wrapText="1"/>
    </xf>
    <xf numFmtId="2" fontId="18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3" borderId="8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view="pageBreakPreview" zoomScale="75" zoomScaleNormal="100" zoomScaleSheetLayoutView="100" workbookViewId="0">
      <selection activeCell="A128" sqref="A128"/>
    </sheetView>
  </sheetViews>
  <sheetFormatPr defaultRowHeight="15" x14ac:dyDescent="0.25"/>
  <cols>
    <col min="1" max="1" width="5.85546875" customWidth="1"/>
    <col min="2" max="2" width="52.140625" customWidth="1"/>
    <col min="3" max="3" width="16.28515625" customWidth="1"/>
    <col min="4" max="4" width="10.7109375" customWidth="1"/>
    <col min="5" max="5" width="15.7109375" customWidth="1"/>
  </cols>
  <sheetData>
    <row r="1" spans="3:11" ht="15" customHeight="1" x14ac:dyDescent="0.3">
      <c r="C1" s="24" t="s">
        <v>84</v>
      </c>
      <c r="D1" s="23"/>
      <c r="E1" s="22"/>
    </row>
    <row r="2" spans="3:11" ht="15" customHeight="1" x14ac:dyDescent="0.3">
      <c r="C2" s="24" t="s">
        <v>127</v>
      </c>
      <c r="D2" s="23"/>
      <c r="E2" s="22"/>
    </row>
    <row r="3" spans="3:11" ht="15" customHeight="1" x14ac:dyDescent="0.3">
      <c r="C3" s="24" t="s">
        <v>85</v>
      </c>
      <c r="D3" s="23"/>
      <c r="E3" s="22"/>
    </row>
    <row r="4" spans="3:11" ht="15" customHeight="1" x14ac:dyDescent="0.3">
      <c r="C4" s="24" t="s">
        <v>83</v>
      </c>
      <c r="D4" s="23"/>
      <c r="E4" s="22"/>
    </row>
    <row r="5" spans="3:11" ht="17.25" customHeight="1" x14ac:dyDescent="0.3">
      <c r="C5" s="26" t="s">
        <v>135</v>
      </c>
      <c r="D5" s="23"/>
      <c r="E5" s="22"/>
    </row>
    <row r="6" spans="3:11" ht="31.5" customHeight="1" x14ac:dyDescent="0.3">
      <c r="C6" s="25" t="s">
        <v>133</v>
      </c>
      <c r="D6" s="23"/>
      <c r="E6" s="22"/>
    </row>
    <row r="7" spans="3:11" ht="15" customHeight="1" x14ac:dyDescent="0.25">
      <c r="C7" s="21"/>
      <c r="D7" s="21"/>
      <c r="E7" s="21"/>
      <c r="G7" s="32"/>
      <c r="H7" s="32"/>
      <c r="I7" s="32"/>
      <c r="J7" s="32"/>
      <c r="K7" s="32"/>
    </row>
    <row r="8" spans="3:11" ht="18.75" x14ac:dyDescent="0.25">
      <c r="G8" s="32"/>
      <c r="H8" s="32"/>
      <c r="I8" s="32"/>
      <c r="J8" s="32"/>
      <c r="K8" s="32"/>
    </row>
    <row r="9" spans="3:11" ht="18.75" x14ac:dyDescent="0.25">
      <c r="G9" s="32"/>
      <c r="H9" s="32"/>
      <c r="I9" s="32"/>
      <c r="J9" s="32"/>
      <c r="K9" s="32"/>
    </row>
    <row r="10" spans="3:11" ht="18.75" x14ac:dyDescent="0.25">
      <c r="G10" s="32"/>
      <c r="H10" s="32"/>
      <c r="I10" s="32"/>
      <c r="J10" s="32"/>
      <c r="K10" s="32"/>
    </row>
    <row r="11" spans="3:11" ht="18.75" x14ac:dyDescent="0.25">
      <c r="G11" s="32"/>
      <c r="H11" s="32"/>
      <c r="I11" s="32"/>
      <c r="J11" s="32"/>
      <c r="K11" s="32"/>
    </row>
    <row r="12" spans="3:11" ht="18.75" x14ac:dyDescent="0.25">
      <c r="G12" s="32"/>
      <c r="H12" s="32"/>
      <c r="I12" s="32"/>
      <c r="J12" s="32"/>
      <c r="K12" s="32"/>
    </row>
    <row r="13" spans="3:11" ht="18.75" x14ac:dyDescent="0.25">
      <c r="G13" s="32"/>
      <c r="H13" s="32"/>
      <c r="I13" s="32"/>
      <c r="J13" s="32"/>
      <c r="K13" s="32"/>
    </row>
    <row r="23" spans="1:14" ht="20.25" x14ac:dyDescent="0.25">
      <c r="A23" s="34" t="s">
        <v>123</v>
      </c>
      <c r="B23" s="34"/>
      <c r="C23" s="34"/>
      <c r="D23" s="34"/>
      <c r="E23" s="34"/>
    </row>
    <row r="24" spans="1:14" ht="59.25" customHeight="1" x14ac:dyDescent="0.25">
      <c r="A24" s="37" t="s">
        <v>132</v>
      </c>
      <c r="B24" s="37"/>
      <c r="C24" s="37"/>
      <c r="D24" s="37"/>
      <c r="E24" s="37"/>
      <c r="H24" s="37"/>
      <c r="I24" s="37"/>
      <c r="J24" s="37"/>
      <c r="K24" s="37"/>
      <c r="L24" s="37"/>
      <c r="M24" s="37"/>
      <c r="N24" s="37"/>
    </row>
    <row r="55" spans="1:5" ht="15" customHeight="1" x14ac:dyDescent="0.25">
      <c r="A55" s="35" t="s">
        <v>134</v>
      </c>
      <c r="B55" s="35"/>
      <c r="C55" s="35"/>
      <c r="D55" s="35"/>
      <c r="E55" s="35"/>
    </row>
    <row r="56" spans="1:5" ht="21" customHeight="1" x14ac:dyDescent="0.25">
      <c r="A56" s="38" t="s">
        <v>136</v>
      </c>
      <c r="B56" s="38"/>
      <c r="C56" s="38"/>
      <c r="D56" s="38"/>
      <c r="E56" s="38"/>
    </row>
    <row r="57" spans="1:5" ht="18.75" customHeight="1" x14ac:dyDescent="0.25">
      <c r="A57" s="36" t="s">
        <v>0</v>
      </c>
      <c r="B57" s="36" t="s">
        <v>126</v>
      </c>
      <c r="C57" s="36" t="s">
        <v>124</v>
      </c>
      <c r="D57" s="39" t="s">
        <v>131</v>
      </c>
      <c r="E57" s="40"/>
    </row>
    <row r="58" spans="1:5" ht="18" customHeight="1" x14ac:dyDescent="0.25">
      <c r="A58" s="36"/>
      <c r="B58" s="36"/>
      <c r="C58" s="36"/>
      <c r="D58" s="39"/>
      <c r="E58" s="40"/>
    </row>
    <row r="59" spans="1:5" ht="22.5" customHeight="1" x14ac:dyDescent="0.25">
      <c r="A59" s="13">
        <v>1</v>
      </c>
      <c r="B59" s="41" t="s">
        <v>120</v>
      </c>
      <c r="C59" s="41"/>
    </row>
    <row r="60" spans="1:5" ht="24.75" customHeight="1" x14ac:dyDescent="0.25">
      <c r="A60" s="15" t="s">
        <v>23</v>
      </c>
      <c r="B60" s="29" t="s">
        <v>88</v>
      </c>
      <c r="C60" s="30"/>
      <c r="D60" s="30"/>
      <c r="E60" s="31"/>
    </row>
    <row r="61" spans="1:5" ht="24.75" customHeight="1" x14ac:dyDescent="0.25">
      <c r="A61" s="3" t="s">
        <v>37</v>
      </c>
      <c r="B61" s="1" t="s">
        <v>86</v>
      </c>
      <c r="C61" s="2" t="s">
        <v>1</v>
      </c>
      <c r="D61" s="27">
        <f>1.7*1.05</f>
        <v>1.7849999999999999</v>
      </c>
      <c r="E61" s="28">
        <f>ROUND(D61,2)</f>
        <v>1.79</v>
      </c>
    </row>
    <row r="62" spans="1:5" ht="24.75" customHeight="1" x14ac:dyDescent="0.25">
      <c r="A62" s="3" t="s">
        <v>75</v>
      </c>
      <c r="B62" s="1" t="s">
        <v>2</v>
      </c>
      <c r="C62" s="2" t="s">
        <v>125</v>
      </c>
      <c r="D62" s="27">
        <f>0.43*1.05</f>
        <v>0.45150000000000001</v>
      </c>
      <c r="E62" s="28">
        <f t="shared" ref="E62:E122" si="0">ROUND(D62,2)</f>
        <v>0.45</v>
      </c>
    </row>
    <row r="63" spans="1:5" ht="24.75" customHeight="1" x14ac:dyDescent="0.25">
      <c r="A63" s="7" t="s">
        <v>74</v>
      </c>
      <c r="B63" s="8" t="s">
        <v>87</v>
      </c>
      <c r="C63" s="9" t="s">
        <v>125</v>
      </c>
      <c r="D63" s="27">
        <f>0.43*1.05</f>
        <v>0.45150000000000001</v>
      </c>
      <c r="E63" s="28">
        <f t="shared" si="0"/>
        <v>0.45</v>
      </c>
    </row>
    <row r="64" spans="1:5" ht="24.75" customHeight="1" x14ac:dyDescent="0.25">
      <c r="A64" s="15" t="s">
        <v>24</v>
      </c>
      <c r="B64" s="29" t="s">
        <v>89</v>
      </c>
      <c r="C64" s="30"/>
      <c r="D64" s="30"/>
      <c r="E64" s="31"/>
    </row>
    <row r="65" spans="1:5" ht="24.75" customHeight="1" x14ac:dyDescent="0.25">
      <c r="A65" s="3" t="s">
        <v>38</v>
      </c>
      <c r="B65" s="1" t="s">
        <v>86</v>
      </c>
      <c r="C65" s="2" t="s">
        <v>1</v>
      </c>
      <c r="D65" s="27">
        <f>14.69*1.05</f>
        <v>15.4245</v>
      </c>
      <c r="E65" s="28">
        <f t="shared" si="0"/>
        <v>15.42</v>
      </c>
    </row>
    <row r="66" spans="1:5" ht="24.75" customHeight="1" x14ac:dyDescent="0.25">
      <c r="A66" s="3" t="s">
        <v>76</v>
      </c>
      <c r="B66" s="1" t="s">
        <v>2</v>
      </c>
      <c r="C66" s="2" t="s">
        <v>125</v>
      </c>
      <c r="D66" s="27">
        <f>0.46*1.05</f>
        <v>0.48300000000000004</v>
      </c>
      <c r="E66" s="28">
        <f t="shared" si="0"/>
        <v>0.48</v>
      </c>
    </row>
    <row r="67" spans="1:5" ht="24.75" customHeight="1" x14ac:dyDescent="0.25">
      <c r="A67" s="3" t="s">
        <v>77</v>
      </c>
      <c r="B67" s="1" t="s">
        <v>87</v>
      </c>
      <c r="C67" s="2" t="s">
        <v>125</v>
      </c>
      <c r="D67" s="27">
        <f>0.46*1.05</f>
        <v>0.48300000000000004</v>
      </c>
      <c r="E67" s="28">
        <f t="shared" si="0"/>
        <v>0.48</v>
      </c>
    </row>
    <row r="68" spans="1:5" ht="24.75" customHeight="1" x14ac:dyDescent="0.25">
      <c r="A68" s="4" t="s">
        <v>78</v>
      </c>
      <c r="B68" s="6" t="s">
        <v>3</v>
      </c>
      <c r="C68" s="2" t="s">
        <v>4</v>
      </c>
      <c r="D68" s="27">
        <f>2.61*1.05</f>
        <v>2.7404999999999999</v>
      </c>
      <c r="E68" s="28">
        <f t="shared" si="0"/>
        <v>2.74</v>
      </c>
    </row>
    <row r="69" spans="1:5" ht="24.75" customHeight="1" x14ac:dyDescent="0.25">
      <c r="A69" s="10" t="s">
        <v>79</v>
      </c>
      <c r="B69" s="11" t="s">
        <v>90</v>
      </c>
      <c r="C69" s="9" t="s">
        <v>5</v>
      </c>
      <c r="D69" s="27">
        <f>2.61*1.05</f>
        <v>2.7404999999999999</v>
      </c>
      <c r="E69" s="28">
        <f t="shared" si="0"/>
        <v>2.74</v>
      </c>
    </row>
    <row r="70" spans="1:5" ht="29.25" customHeight="1" x14ac:dyDescent="0.25">
      <c r="A70" s="4" t="s">
        <v>80</v>
      </c>
      <c r="B70" s="6" t="s">
        <v>6</v>
      </c>
      <c r="C70" s="2" t="s">
        <v>7</v>
      </c>
      <c r="D70" s="27">
        <f>1.1*1.05</f>
        <v>1.1550000000000002</v>
      </c>
      <c r="E70" s="28">
        <f t="shared" si="0"/>
        <v>1.1599999999999999</v>
      </c>
    </row>
    <row r="71" spans="1:5" ht="24.75" customHeight="1" x14ac:dyDescent="0.25">
      <c r="A71" s="13">
        <v>2</v>
      </c>
      <c r="B71" s="33" t="s">
        <v>121</v>
      </c>
      <c r="C71" s="33"/>
      <c r="D71" s="33"/>
      <c r="E71" s="33"/>
    </row>
    <row r="72" spans="1:5" ht="24.75" customHeight="1" x14ac:dyDescent="0.25">
      <c r="A72" s="15" t="s">
        <v>25</v>
      </c>
      <c r="B72" s="29" t="s">
        <v>91</v>
      </c>
      <c r="C72" s="30"/>
      <c r="D72" s="30"/>
      <c r="E72" s="31"/>
    </row>
    <row r="73" spans="1:5" ht="24.75" customHeight="1" x14ac:dyDescent="0.25">
      <c r="A73" s="17" t="s">
        <v>39</v>
      </c>
      <c r="B73" s="18" t="s">
        <v>86</v>
      </c>
      <c r="C73" s="19" t="s">
        <v>1</v>
      </c>
      <c r="D73" s="27">
        <f>4.11*1.05</f>
        <v>4.3155000000000001</v>
      </c>
      <c r="E73" s="28">
        <f t="shared" si="0"/>
        <v>4.32</v>
      </c>
    </row>
    <row r="74" spans="1:5" ht="24.75" customHeight="1" x14ac:dyDescent="0.25">
      <c r="A74" s="3" t="s">
        <v>81</v>
      </c>
      <c r="B74" s="1" t="s">
        <v>2</v>
      </c>
      <c r="C74" s="2" t="s">
        <v>8</v>
      </c>
      <c r="D74" s="27">
        <f>1.58*1.05</f>
        <v>1.6590000000000003</v>
      </c>
      <c r="E74" s="28">
        <f t="shared" si="0"/>
        <v>1.66</v>
      </c>
    </row>
    <row r="75" spans="1:5" ht="24.75" customHeight="1" x14ac:dyDescent="0.25">
      <c r="A75" s="7" t="s">
        <v>82</v>
      </c>
      <c r="B75" s="8" t="s">
        <v>87</v>
      </c>
      <c r="C75" s="9" t="s">
        <v>8</v>
      </c>
      <c r="D75" s="27">
        <f>1.58*1.05</f>
        <v>1.6590000000000003</v>
      </c>
      <c r="E75" s="28">
        <f t="shared" si="0"/>
        <v>1.66</v>
      </c>
    </row>
    <row r="76" spans="1:5" ht="24.75" customHeight="1" x14ac:dyDescent="0.25">
      <c r="A76" s="15" t="s">
        <v>26</v>
      </c>
      <c r="B76" s="29" t="s">
        <v>92</v>
      </c>
      <c r="C76" s="30"/>
      <c r="D76" s="30"/>
      <c r="E76" s="31"/>
    </row>
    <row r="77" spans="1:5" ht="24.75" customHeight="1" x14ac:dyDescent="0.25">
      <c r="A77" s="3" t="s">
        <v>40</v>
      </c>
      <c r="B77" s="1" t="s">
        <v>86</v>
      </c>
      <c r="C77" s="2" t="s">
        <v>1</v>
      </c>
      <c r="D77" s="27">
        <f>2.91*1.05</f>
        <v>3.0555000000000003</v>
      </c>
      <c r="E77" s="28">
        <f t="shared" si="0"/>
        <v>3.06</v>
      </c>
    </row>
    <row r="78" spans="1:5" ht="24.75" customHeight="1" x14ac:dyDescent="0.25">
      <c r="A78" s="3" t="s">
        <v>41</v>
      </c>
      <c r="B78" s="1" t="s">
        <v>2</v>
      </c>
      <c r="C78" s="2" t="s">
        <v>8</v>
      </c>
      <c r="D78" s="27">
        <f>1.18*1.05</f>
        <v>1.2389999999999999</v>
      </c>
      <c r="E78" s="28">
        <f t="shared" si="0"/>
        <v>1.24</v>
      </c>
    </row>
    <row r="79" spans="1:5" ht="24.75" customHeight="1" x14ac:dyDescent="0.25">
      <c r="A79" s="7" t="s">
        <v>42</v>
      </c>
      <c r="B79" s="8" t="s">
        <v>87</v>
      </c>
      <c r="C79" s="9" t="s">
        <v>8</v>
      </c>
      <c r="D79" s="27">
        <f>1.18*1.05</f>
        <v>1.2389999999999999</v>
      </c>
      <c r="E79" s="28">
        <f t="shared" si="0"/>
        <v>1.24</v>
      </c>
    </row>
    <row r="80" spans="1:5" ht="29.25" customHeight="1" x14ac:dyDescent="0.25">
      <c r="A80" s="15" t="s">
        <v>27</v>
      </c>
      <c r="B80" s="29" t="s">
        <v>93</v>
      </c>
      <c r="C80" s="30"/>
      <c r="D80" s="30"/>
      <c r="E80" s="31"/>
    </row>
    <row r="81" spans="1:5" ht="24.75" customHeight="1" x14ac:dyDescent="0.25">
      <c r="A81" s="3" t="s">
        <v>43</v>
      </c>
      <c r="B81" s="1" t="s">
        <v>86</v>
      </c>
      <c r="C81" s="2" t="s">
        <v>1</v>
      </c>
      <c r="D81" s="27">
        <f>17.18*1.05</f>
        <v>18.039000000000001</v>
      </c>
      <c r="E81" s="28">
        <f t="shared" si="0"/>
        <v>18.04</v>
      </c>
    </row>
    <row r="82" spans="1:5" ht="24.75" customHeight="1" x14ac:dyDescent="0.25">
      <c r="A82" s="3" t="s">
        <v>44</v>
      </c>
      <c r="B82" s="1" t="s">
        <v>2</v>
      </c>
      <c r="C82" s="2" t="s">
        <v>8</v>
      </c>
      <c r="D82" s="27">
        <f>1.75*1.05</f>
        <v>1.8375000000000001</v>
      </c>
      <c r="E82" s="28">
        <f t="shared" si="0"/>
        <v>1.84</v>
      </c>
    </row>
    <row r="83" spans="1:5" ht="24.75" customHeight="1" x14ac:dyDescent="0.25">
      <c r="A83" s="3" t="s">
        <v>45</v>
      </c>
      <c r="B83" s="1" t="s">
        <v>87</v>
      </c>
      <c r="C83" s="2" t="s">
        <v>8</v>
      </c>
      <c r="D83" s="27">
        <f>1.75*1.05</f>
        <v>1.8375000000000001</v>
      </c>
      <c r="E83" s="28">
        <f t="shared" si="0"/>
        <v>1.84</v>
      </c>
    </row>
    <row r="84" spans="1:5" ht="24.75" customHeight="1" x14ac:dyDescent="0.25">
      <c r="A84" s="15" t="s">
        <v>28</v>
      </c>
      <c r="B84" s="29" t="s">
        <v>94</v>
      </c>
      <c r="C84" s="30"/>
      <c r="D84" s="30"/>
      <c r="E84" s="31"/>
    </row>
    <row r="85" spans="1:5" ht="24.75" customHeight="1" x14ac:dyDescent="0.25">
      <c r="A85" s="3" t="s">
        <v>46</v>
      </c>
      <c r="B85" s="1" t="s">
        <v>86</v>
      </c>
      <c r="C85" s="2" t="s">
        <v>1</v>
      </c>
      <c r="D85" s="27">
        <f>2.7*1.05</f>
        <v>2.8350000000000004</v>
      </c>
      <c r="E85" s="28">
        <f t="shared" si="0"/>
        <v>2.84</v>
      </c>
    </row>
    <row r="86" spans="1:5" ht="24.75" customHeight="1" x14ac:dyDescent="0.25">
      <c r="A86" s="3" t="s">
        <v>47</v>
      </c>
      <c r="B86" s="1" t="s">
        <v>2</v>
      </c>
      <c r="C86" s="2" t="s">
        <v>8</v>
      </c>
      <c r="D86" s="27">
        <f>2.39*1.05</f>
        <v>2.5095000000000001</v>
      </c>
      <c r="E86" s="28">
        <f t="shared" si="0"/>
        <v>2.5099999999999998</v>
      </c>
    </row>
    <row r="87" spans="1:5" ht="24.75" customHeight="1" x14ac:dyDescent="0.25">
      <c r="A87" s="3" t="s">
        <v>48</v>
      </c>
      <c r="B87" s="1" t="s">
        <v>87</v>
      </c>
      <c r="C87" s="2" t="s">
        <v>8</v>
      </c>
      <c r="D87" s="27">
        <f>1.9*1.05</f>
        <v>1.9949999999999999</v>
      </c>
      <c r="E87" s="28">
        <f t="shared" si="0"/>
        <v>2</v>
      </c>
    </row>
    <row r="88" spans="1:5" ht="24.75" customHeight="1" x14ac:dyDescent="0.25">
      <c r="A88" s="4" t="s">
        <v>49</v>
      </c>
      <c r="B88" s="6" t="s">
        <v>50</v>
      </c>
      <c r="C88" s="2" t="s">
        <v>9</v>
      </c>
      <c r="D88" s="27">
        <f>3.49*1.05</f>
        <v>3.6645000000000003</v>
      </c>
      <c r="E88" s="28">
        <f t="shared" si="0"/>
        <v>3.66</v>
      </c>
    </row>
    <row r="89" spans="1:5" ht="24.75" customHeight="1" x14ac:dyDescent="0.25">
      <c r="A89" s="4" t="s">
        <v>51</v>
      </c>
      <c r="B89" s="6" t="s">
        <v>95</v>
      </c>
      <c r="C89" s="2" t="s">
        <v>8</v>
      </c>
      <c r="D89" s="27">
        <f>8.88*1.05</f>
        <v>9.3240000000000016</v>
      </c>
      <c r="E89" s="28">
        <f t="shared" si="0"/>
        <v>9.32</v>
      </c>
    </row>
    <row r="90" spans="1:5" ht="24.75" customHeight="1" x14ac:dyDescent="0.25">
      <c r="A90" s="4" t="s">
        <v>52</v>
      </c>
      <c r="B90" s="6" t="s">
        <v>10</v>
      </c>
      <c r="C90" s="2" t="s">
        <v>1</v>
      </c>
      <c r="D90" s="27">
        <f>0.07*1.05</f>
        <v>7.350000000000001E-2</v>
      </c>
      <c r="E90" s="28">
        <f t="shared" si="0"/>
        <v>7.0000000000000007E-2</v>
      </c>
    </row>
    <row r="91" spans="1:5" ht="29.25" customHeight="1" x14ac:dyDescent="0.25">
      <c r="A91" s="4" t="s">
        <v>53</v>
      </c>
      <c r="B91" s="6" t="s">
        <v>96</v>
      </c>
      <c r="C91" s="2" t="s">
        <v>1</v>
      </c>
      <c r="D91" s="27">
        <f>1.1*1.05</f>
        <v>1.1550000000000002</v>
      </c>
      <c r="E91" s="28">
        <f t="shared" si="0"/>
        <v>1.1599999999999999</v>
      </c>
    </row>
    <row r="92" spans="1:5" ht="29.25" customHeight="1" x14ac:dyDescent="0.25">
      <c r="A92" s="4" t="s">
        <v>54</v>
      </c>
      <c r="B92" s="6" t="s">
        <v>11</v>
      </c>
      <c r="C92" s="2" t="s">
        <v>97</v>
      </c>
      <c r="D92" s="27">
        <f>37.18*1.05</f>
        <v>39.039000000000001</v>
      </c>
      <c r="E92" s="28">
        <f t="shared" si="0"/>
        <v>39.04</v>
      </c>
    </row>
    <row r="93" spans="1:5" ht="29.25" customHeight="1" x14ac:dyDescent="0.25">
      <c r="A93" s="4" t="s">
        <v>55</v>
      </c>
      <c r="B93" s="6" t="s">
        <v>13</v>
      </c>
      <c r="C93" s="2" t="s">
        <v>12</v>
      </c>
      <c r="D93" s="27">
        <f>36.08*1.05</f>
        <v>37.884</v>
      </c>
      <c r="E93" s="28">
        <f t="shared" si="0"/>
        <v>37.880000000000003</v>
      </c>
    </row>
    <row r="94" spans="1:5" ht="24.75" customHeight="1" x14ac:dyDescent="0.25">
      <c r="A94" s="10" t="s">
        <v>56</v>
      </c>
      <c r="B94" s="11" t="s">
        <v>14</v>
      </c>
      <c r="C94" s="9" t="s">
        <v>1</v>
      </c>
      <c r="D94" s="27">
        <f>10.5*1.05</f>
        <v>11.025</v>
      </c>
      <c r="E94" s="28">
        <f t="shared" si="0"/>
        <v>11.03</v>
      </c>
    </row>
    <row r="95" spans="1:5" ht="24.75" customHeight="1" x14ac:dyDescent="0.25">
      <c r="A95" s="15" t="s">
        <v>29</v>
      </c>
      <c r="B95" s="29" t="s">
        <v>98</v>
      </c>
      <c r="C95" s="30"/>
      <c r="D95" s="30"/>
      <c r="E95" s="31"/>
    </row>
    <row r="96" spans="1:5" ht="29.25" customHeight="1" x14ac:dyDescent="0.25">
      <c r="A96" s="3" t="s">
        <v>15</v>
      </c>
      <c r="B96" s="1" t="s">
        <v>99</v>
      </c>
      <c r="C96" s="2" t="s">
        <v>101</v>
      </c>
      <c r="D96" s="27">
        <f>15.58*1.05</f>
        <v>16.359000000000002</v>
      </c>
      <c r="E96" s="28">
        <f t="shared" si="0"/>
        <v>16.36</v>
      </c>
    </row>
    <row r="97" spans="1:5" ht="29.25" customHeight="1" x14ac:dyDescent="0.25">
      <c r="A97" s="7" t="s">
        <v>16</v>
      </c>
      <c r="B97" s="8" t="s">
        <v>100</v>
      </c>
      <c r="C97" s="9" t="s">
        <v>101</v>
      </c>
      <c r="D97" s="27">
        <f>5.99*1.05</f>
        <v>6.2895000000000003</v>
      </c>
      <c r="E97" s="28">
        <f t="shared" si="0"/>
        <v>6.29</v>
      </c>
    </row>
    <row r="98" spans="1:5" ht="24.75" customHeight="1" x14ac:dyDescent="0.25">
      <c r="A98" s="20">
        <v>3</v>
      </c>
      <c r="B98" s="46" t="s">
        <v>122</v>
      </c>
      <c r="C98" s="46"/>
      <c r="D98" s="46"/>
      <c r="E98" s="46"/>
    </row>
    <row r="99" spans="1:5" ht="24.75" customHeight="1" x14ac:dyDescent="0.25">
      <c r="A99" s="16" t="s">
        <v>30</v>
      </c>
      <c r="B99" s="43" t="s">
        <v>17</v>
      </c>
      <c r="C99" s="44"/>
      <c r="D99" s="44"/>
      <c r="E99" s="45"/>
    </row>
    <row r="100" spans="1:5" ht="24.75" customHeight="1" x14ac:dyDescent="0.25">
      <c r="A100" s="3" t="s">
        <v>57</v>
      </c>
      <c r="B100" s="1" t="s">
        <v>103</v>
      </c>
      <c r="C100" s="2" t="s">
        <v>102</v>
      </c>
      <c r="D100" s="27">
        <f>4.19*1.05</f>
        <v>4.3995000000000006</v>
      </c>
      <c r="E100" s="28">
        <f t="shared" si="0"/>
        <v>4.4000000000000004</v>
      </c>
    </row>
    <row r="101" spans="1:5" ht="24.75" customHeight="1" x14ac:dyDescent="0.25">
      <c r="A101" s="3" t="s">
        <v>58</v>
      </c>
      <c r="B101" s="1" t="s">
        <v>104</v>
      </c>
      <c r="C101" s="2" t="s">
        <v>102</v>
      </c>
      <c r="D101" s="27">
        <f>7*1.05</f>
        <v>7.3500000000000005</v>
      </c>
      <c r="E101" s="28">
        <f t="shared" si="0"/>
        <v>7.35</v>
      </c>
    </row>
    <row r="102" spans="1:5" ht="24.75" customHeight="1" x14ac:dyDescent="0.25">
      <c r="A102" s="3" t="s">
        <v>59</v>
      </c>
      <c r="B102" s="1" t="s">
        <v>107</v>
      </c>
      <c r="C102" s="2" t="s">
        <v>102</v>
      </c>
      <c r="D102" s="27">
        <f>8.39*1.05</f>
        <v>8.8095000000000017</v>
      </c>
      <c r="E102" s="28">
        <f t="shared" si="0"/>
        <v>8.81</v>
      </c>
    </row>
    <row r="103" spans="1:5" ht="24.75" customHeight="1" x14ac:dyDescent="0.25">
      <c r="A103" s="3" t="s">
        <v>60</v>
      </c>
      <c r="B103" s="1" t="s">
        <v>108</v>
      </c>
      <c r="C103" s="2" t="s">
        <v>102</v>
      </c>
      <c r="D103" s="27">
        <f>10.5*1.05</f>
        <v>11.025</v>
      </c>
      <c r="E103" s="28">
        <f t="shared" si="0"/>
        <v>11.03</v>
      </c>
    </row>
    <row r="104" spans="1:5" ht="24.75" customHeight="1" x14ac:dyDescent="0.25">
      <c r="A104" s="3" t="s">
        <v>61</v>
      </c>
      <c r="B104" s="1" t="s">
        <v>105</v>
      </c>
      <c r="C104" s="2" t="s">
        <v>102</v>
      </c>
      <c r="D104" s="27">
        <f>8.39*1.05</f>
        <v>8.8095000000000017</v>
      </c>
      <c r="E104" s="28">
        <f t="shared" si="0"/>
        <v>8.81</v>
      </c>
    </row>
    <row r="105" spans="1:5" ht="24.75" customHeight="1" x14ac:dyDescent="0.25">
      <c r="A105" s="7" t="s">
        <v>62</v>
      </c>
      <c r="B105" s="8" t="s">
        <v>106</v>
      </c>
      <c r="C105" s="9" t="s">
        <v>102</v>
      </c>
      <c r="D105" s="27">
        <f>13.97*1.05</f>
        <v>14.668500000000002</v>
      </c>
      <c r="E105" s="28">
        <f t="shared" si="0"/>
        <v>14.67</v>
      </c>
    </row>
    <row r="106" spans="1:5" ht="29.25" customHeight="1" x14ac:dyDescent="0.25">
      <c r="A106" s="15" t="s">
        <v>31</v>
      </c>
      <c r="B106" s="29" t="s">
        <v>109</v>
      </c>
      <c r="C106" s="30"/>
      <c r="D106" s="30"/>
      <c r="E106" s="31"/>
    </row>
    <row r="107" spans="1:5" ht="24.75" customHeight="1" x14ac:dyDescent="0.25">
      <c r="A107" s="3" t="s">
        <v>63</v>
      </c>
      <c r="B107" s="1" t="s">
        <v>86</v>
      </c>
      <c r="C107" s="2" t="s">
        <v>102</v>
      </c>
      <c r="D107" s="27">
        <f>10.5*1.05</f>
        <v>11.025</v>
      </c>
      <c r="E107" s="28">
        <f t="shared" si="0"/>
        <v>11.03</v>
      </c>
    </row>
    <row r="108" spans="1:5" ht="24.75" customHeight="1" x14ac:dyDescent="0.25">
      <c r="A108" s="3" t="s">
        <v>64</v>
      </c>
      <c r="B108" s="1" t="s">
        <v>111</v>
      </c>
      <c r="C108" s="2" t="s">
        <v>8</v>
      </c>
      <c r="D108" s="27">
        <f>1.9*1.05</f>
        <v>1.9949999999999999</v>
      </c>
      <c r="E108" s="28">
        <f t="shared" si="0"/>
        <v>2</v>
      </c>
    </row>
    <row r="109" spans="1:5" ht="24.75" customHeight="1" x14ac:dyDescent="0.25">
      <c r="A109" s="3" t="s">
        <v>65</v>
      </c>
      <c r="B109" s="1" t="s">
        <v>112</v>
      </c>
      <c r="C109" s="2" t="s">
        <v>8</v>
      </c>
      <c r="D109" s="27">
        <f>1.9*1.05</f>
        <v>1.9949999999999999</v>
      </c>
      <c r="E109" s="28">
        <f t="shared" si="0"/>
        <v>2</v>
      </c>
    </row>
    <row r="110" spans="1:5" ht="24.75" customHeight="1" x14ac:dyDescent="0.25">
      <c r="A110" s="4" t="s">
        <v>66</v>
      </c>
      <c r="B110" s="6" t="s">
        <v>18</v>
      </c>
      <c r="C110" s="2" t="s">
        <v>113</v>
      </c>
      <c r="D110" s="27">
        <f>5.6*1.05</f>
        <v>5.88</v>
      </c>
      <c r="E110" s="28">
        <f t="shared" si="0"/>
        <v>5.88</v>
      </c>
    </row>
    <row r="111" spans="1:5" ht="29.25" customHeight="1" x14ac:dyDescent="0.25">
      <c r="A111" s="4" t="s">
        <v>67</v>
      </c>
      <c r="B111" s="6" t="s">
        <v>19</v>
      </c>
      <c r="C111" s="2" t="s">
        <v>110</v>
      </c>
      <c r="D111" s="27">
        <f>16.18*1.05</f>
        <v>16.989000000000001</v>
      </c>
      <c r="E111" s="28">
        <f t="shared" si="0"/>
        <v>16.989999999999998</v>
      </c>
    </row>
    <row r="112" spans="1:5" ht="29.25" customHeight="1" x14ac:dyDescent="0.25">
      <c r="A112" s="15" t="s">
        <v>32</v>
      </c>
      <c r="B112" s="29" t="s">
        <v>20</v>
      </c>
      <c r="C112" s="30"/>
      <c r="D112" s="30"/>
      <c r="E112" s="31"/>
    </row>
    <row r="113" spans="1:5" ht="29.25" customHeight="1" x14ac:dyDescent="0.25">
      <c r="A113" s="3" t="s">
        <v>68</v>
      </c>
      <c r="B113" s="1" t="s">
        <v>116</v>
      </c>
      <c r="C113" s="5" t="s">
        <v>114</v>
      </c>
      <c r="D113" s="27">
        <f>12.69*1.05</f>
        <v>13.3245</v>
      </c>
      <c r="E113" s="28">
        <f t="shared" si="0"/>
        <v>13.32</v>
      </c>
    </row>
    <row r="114" spans="1:5" ht="29.25" customHeight="1" x14ac:dyDescent="0.25">
      <c r="A114" s="3" t="s">
        <v>69</v>
      </c>
      <c r="B114" s="1" t="s">
        <v>117</v>
      </c>
      <c r="C114" s="5" t="s">
        <v>115</v>
      </c>
      <c r="D114" s="27">
        <f>17.48*1.05</f>
        <v>18.354000000000003</v>
      </c>
      <c r="E114" s="28">
        <f t="shared" si="0"/>
        <v>18.350000000000001</v>
      </c>
    </row>
    <row r="115" spans="1:5" ht="29.25" customHeight="1" x14ac:dyDescent="0.25">
      <c r="A115" s="15" t="s">
        <v>33</v>
      </c>
      <c r="B115" s="29" t="s">
        <v>21</v>
      </c>
      <c r="C115" s="30"/>
      <c r="D115" s="30"/>
      <c r="E115" s="31"/>
    </row>
    <row r="116" spans="1:5" ht="29.25" customHeight="1" x14ac:dyDescent="0.25">
      <c r="A116" s="3" t="s">
        <v>70</v>
      </c>
      <c r="B116" s="1" t="s">
        <v>116</v>
      </c>
      <c r="C116" s="5" t="s">
        <v>114</v>
      </c>
      <c r="D116" s="27">
        <f>29.97*1.05</f>
        <v>31.468499999999999</v>
      </c>
      <c r="E116" s="28">
        <f t="shared" si="0"/>
        <v>31.47</v>
      </c>
    </row>
    <row r="117" spans="1:5" ht="29.25" customHeight="1" x14ac:dyDescent="0.25">
      <c r="A117" s="7" t="s">
        <v>71</v>
      </c>
      <c r="B117" s="8" t="s">
        <v>117</v>
      </c>
      <c r="C117" s="12" t="s">
        <v>115</v>
      </c>
      <c r="D117" s="27">
        <f>34.97*1.05</f>
        <v>36.718499999999999</v>
      </c>
      <c r="E117" s="28">
        <f t="shared" si="0"/>
        <v>36.72</v>
      </c>
    </row>
    <row r="118" spans="1:5" ht="29.25" customHeight="1" x14ac:dyDescent="0.25">
      <c r="A118" s="15" t="s">
        <v>34</v>
      </c>
      <c r="B118" s="29" t="s">
        <v>118</v>
      </c>
      <c r="C118" s="30"/>
      <c r="D118" s="30"/>
      <c r="E118" s="31"/>
    </row>
    <row r="119" spans="1:5" ht="29.25" customHeight="1" x14ac:dyDescent="0.25">
      <c r="A119" s="3" t="s">
        <v>72</v>
      </c>
      <c r="B119" s="1" t="s">
        <v>116</v>
      </c>
      <c r="C119" s="5" t="s">
        <v>114</v>
      </c>
      <c r="D119" s="27">
        <f>10*1.05</f>
        <v>10.5</v>
      </c>
      <c r="E119" s="28">
        <f t="shared" si="0"/>
        <v>10.5</v>
      </c>
    </row>
    <row r="120" spans="1:5" ht="29.25" customHeight="1" x14ac:dyDescent="0.25">
      <c r="A120" s="3" t="s">
        <v>73</v>
      </c>
      <c r="B120" s="1" t="s">
        <v>117</v>
      </c>
      <c r="C120" s="5" t="s">
        <v>115</v>
      </c>
      <c r="D120" s="27">
        <f>14.99*1.05</f>
        <v>15.739500000000001</v>
      </c>
      <c r="E120" s="28">
        <f t="shared" si="0"/>
        <v>15.74</v>
      </c>
    </row>
    <row r="121" spans="1:5" ht="24.75" customHeight="1" x14ac:dyDescent="0.25">
      <c r="A121" s="4" t="s">
        <v>35</v>
      </c>
      <c r="B121" s="6" t="s">
        <v>119</v>
      </c>
      <c r="C121" s="2" t="s">
        <v>1</v>
      </c>
      <c r="D121" s="27">
        <f>0.2*1.05</f>
        <v>0.21000000000000002</v>
      </c>
      <c r="E121" s="28">
        <f t="shared" si="0"/>
        <v>0.21</v>
      </c>
    </row>
    <row r="122" spans="1:5" ht="24.75" customHeight="1" x14ac:dyDescent="0.25">
      <c r="A122" s="4" t="s">
        <v>36</v>
      </c>
      <c r="B122" s="6" t="s">
        <v>22</v>
      </c>
      <c r="C122" s="2" t="s">
        <v>1</v>
      </c>
      <c r="D122" s="27">
        <f>5.22*1.05</f>
        <v>5.4809999999999999</v>
      </c>
      <c r="E122" s="28">
        <f t="shared" si="0"/>
        <v>5.48</v>
      </c>
    </row>
    <row r="124" spans="1:5" x14ac:dyDescent="0.25">
      <c r="A124" s="14" t="s">
        <v>128</v>
      </c>
    </row>
    <row r="125" spans="1:5" x14ac:dyDescent="0.25">
      <c r="A125" s="14" t="s">
        <v>129</v>
      </c>
    </row>
    <row r="126" spans="1:5" x14ac:dyDescent="0.25">
      <c r="A126" s="14" t="s">
        <v>130</v>
      </c>
    </row>
    <row r="127" spans="1:5" ht="15.75" x14ac:dyDescent="0.25">
      <c r="A127" s="42" t="s">
        <v>134</v>
      </c>
      <c r="B127" s="42"/>
      <c r="C127" s="42"/>
      <c r="D127" s="42"/>
      <c r="E127" s="42"/>
    </row>
  </sheetData>
  <mergeCells count="82">
    <mergeCell ref="B72:E72"/>
    <mergeCell ref="B95:E95"/>
    <mergeCell ref="D70:E70"/>
    <mergeCell ref="D78:E78"/>
    <mergeCell ref="D79:E79"/>
    <mergeCell ref="D81:E81"/>
    <mergeCell ref="D82:E82"/>
    <mergeCell ref="D83:E83"/>
    <mergeCell ref="D107:E107"/>
    <mergeCell ref="D108:E108"/>
    <mergeCell ref="D104:E104"/>
    <mergeCell ref="D105:E105"/>
    <mergeCell ref="D73:E73"/>
    <mergeCell ref="D74:E74"/>
    <mergeCell ref="D75:E75"/>
    <mergeCell ref="D77:E77"/>
    <mergeCell ref="D100:E100"/>
    <mergeCell ref="D101:E101"/>
    <mergeCell ref="D102:E102"/>
    <mergeCell ref="B106:E106"/>
    <mergeCell ref="D103:E103"/>
    <mergeCell ref="D85:E85"/>
    <mergeCell ref="D86:E86"/>
    <mergeCell ref="D87:E87"/>
    <mergeCell ref="A127:E127"/>
    <mergeCell ref="B80:E80"/>
    <mergeCell ref="B84:E84"/>
    <mergeCell ref="B60:E60"/>
    <mergeCell ref="B76:E76"/>
    <mergeCell ref="D88:E88"/>
    <mergeCell ref="B99:E99"/>
    <mergeCell ref="D93:E93"/>
    <mergeCell ref="D94:E94"/>
    <mergeCell ref="D96:E96"/>
    <mergeCell ref="D97:E97"/>
    <mergeCell ref="D89:E89"/>
    <mergeCell ref="D90:E90"/>
    <mergeCell ref="D91:E91"/>
    <mergeCell ref="D92:E92"/>
    <mergeCell ref="B98:E98"/>
    <mergeCell ref="H24:N24"/>
    <mergeCell ref="G8:K8"/>
    <mergeCell ref="G9:K9"/>
    <mergeCell ref="G12:K12"/>
    <mergeCell ref="G13:K13"/>
    <mergeCell ref="A24:E24"/>
    <mergeCell ref="A56:E56"/>
    <mergeCell ref="D58:E58"/>
    <mergeCell ref="B59:C59"/>
    <mergeCell ref="B57:B58"/>
    <mergeCell ref="C57:C58"/>
    <mergeCell ref="D57:E57"/>
    <mergeCell ref="D68:E68"/>
    <mergeCell ref="G7:K7"/>
    <mergeCell ref="G10:K10"/>
    <mergeCell ref="G11:K11"/>
    <mergeCell ref="B71:E71"/>
    <mergeCell ref="D66:E66"/>
    <mergeCell ref="D67:E67"/>
    <mergeCell ref="A23:E23"/>
    <mergeCell ref="A55:E55"/>
    <mergeCell ref="A57:A58"/>
    <mergeCell ref="D61:E61"/>
    <mergeCell ref="D62:E62"/>
    <mergeCell ref="D63:E63"/>
    <mergeCell ref="D65:E65"/>
    <mergeCell ref="B64:E64"/>
    <mergeCell ref="D69:E69"/>
    <mergeCell ref="D109:E109"/>
    <mergeCell ref="D110:E110"/>
    <mergeCell ref="D111:E111"/>
    <mergeCell ref="D113:E113"/>
    <mergeCell ref="B112:E112"/>
    <mergeCell ref="D120:E120"/>
    <mergeCell ref="D121:E121"/>
    <mergeCell ref="D122:E122"/>
    <mergeCell ref="D114:E114"/>
    <mergeCell ref="D116:E116"/>
    <mergeCell ref="D117:E117"/>
    <mergeCell ref="D119:E119"/>
    <mergeCell ref="B115:E115"/>
    <mergeCell ref="B118:E118"/>
  </mergeCells>
  <phoneticPr fontId="9" type="noConversion"/>
  <pageMargins left="0" right="0.78740157480314965" top="0.19685039370078741" bottom="0.19685039370078741" header="0.31496062992125984" footer="0.31496062992125984"/>
  <pageSetup paperSize="9" scale="89" orientation="portrait" r:id="rId1"/>
  <rowBreaks count="1" manualBreakCount="1">
    <brk id="54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Цены ОПД</vt:lpstr>
      <vt:lpstr>'Цены ОПД'!Область_печати</vt:lpstr>
    </vt:vector>
  </TitlesOfParts>
  <Company>Repack by Conductor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cp:lastModifiedBy>User</cp:lastModifiedBy>
  <cp:lastPrinted>2024-12-31T07:52:38Z</cp:lastPrinted>
  <dcterms:created xsi:type="dcterms:W3CDTF">2014-10-28T12:07:44Z</dcterms:created>
  <dcterms:modified xsi:type="dcterms:W3CDTF">2024-12-31T07:53:21Z</dcterms:modified>
</cp:coreProperties>
</file>